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æs mig" sheetId="1" state="visible" r:id="rId3"/>
    <sheet name="Produktgrupper 2025" sheetId="2" state="visible" r:id="rId4"/>
    <sheet name="Omsætning pr. år" sheetId="3" state="visible" r:id="rId5"/>
    <sheet name="Fra omsætning til resultat" sheetId="4" state="visible" r:id="rId6"/>
    <sheet name="Iskaffe og temperatur" sheetId="5" state="visible" r:id="rId7"/>
    <sheet name="Iskaffe juli" sheetId="6" state="visible" r:id="rId8"/>
    <sheet name="Øvelser" sheetId="7" state="visible" r:id="rId9"/>
    <sheet name="Facit" sheetId="8" state="hidden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<sst xmlns="http://schemas.openxmlformats.org/spreadsheetml/2006/main" count="153" uniqueCount="140">
  <si>
    <t xml:space="preserve">Kaffebarens tal</t>
  </si>
  <si>
    <t xml:space="preserve">Datasættet bag artiklerne i sektionen Diagrammer på StruktureretSundFornuft.dk</t>
  </si>
  <si>
    <t xml:space="preserve">Hvad er det her?</t>
  </si>
  <si>
    <t xml:space="preserve">Alle diagrammer i sektionen Diagrammer er tegnet på det samme datasæt: en opdigtet kaffebar med to</t>
  </si>
  <si>
    <t xml:space="preserve">afdelinger, Nord og Syd. Filen her indeholder de rå tal, så du selv kan tegne dem og prøve reglerne af.</t>
  </si>
  <si>
    <t xml:space="preserve">Kaffebaren findes ikke. Tallene er konstrueret, så de er realistiske og går op, men de er ikke virkelige.</t>
  </si>
  <si>
    <t xml:space="preserve">Brug dem til at øve dig, ikke som kilde til noget som helst.</t>
  </si>
  <si>
    <t xml:space="preserve">Fanebladene</t>
  </si>
  <si>
    <t xml:space="preserve">Produktgrupper 2025    Omsætningen fordelt på seks produktgrupper, i alt og pr. afdeling.</t>
  </si>
  <si>
    <t xml:space="preserve">Omsætning pr. år          Syv år fra 2019 til 2025, med vækst og gennemsnitlig årlig vækst.</t>
  </si>
  <si>
    <t xml:space="preserve">Fra omsætning til resultat    Vandfaldet fra 4,20 mio. kr. til resultatet før renter.</t>
  </si>
  <si>
    <t xml:space="preserve">Iskaffe og temperatur    Tolv måneder med middeltemperatur og solgte iskaffer.</t>
  </si>
  <si>
    <t xml:space="preserve">Iskaffe juli              De to tal bag eksemplet om løgnefaktoren.</t>
  </si>
  <si>
    <t xml:space="preserve">Øvelser                        Opgaver, der peger tilbage i artiklerne. Facit ligger på et skjult ark.</t>
  </si>
  <si>
    <t xml:space="preserve">Sådan læser du arkene</t>
  </si>
  <si>
    <t xml:space="preserve">Blå tal er indtastede grundtal. Sorte tal er formler, der regner videre på dem. Ændrer du et blåt tal,</t>
  </si>
  <si>
    <t xml:space="preserve">regner resten sig om. Så passer tallene bare ikke længere med artiklerne.</t>
  </si>
  <si>
    <t xml:space="preserve">Sådan får du fat i facit</t>
  </si>
  <si>
    <t xml:space="preserve">Højreklik på et fanebladsnavn, vælg Vis, og vælg arket Facit.</t>
  </si>
  <si>
    <t xml:space="preserve">Artiklerne</t>
  </si>
  <si>
    <t xml:space="preserve">https://struktureretsundfornuft.dk/diagrammer/</t>
  </si>
  <si>
    <t xml:space="preserve">Kilde: kaffebarens regnskab, udtræk 12. januar 2026. Kaffebaren er opdigtet.</t>
  </si>
  <si>
    <t xml:space="preserve">Omsætning pr. produktgruppe, 2025</t>
  </si>
  <si>
    <t xml:space="preserve">Mio. kr. Andelene er regnet af totalen i samme kolonne.</t>
  </si>
  <si>
    <t xml:space="preserve">Produktgruppe</t>
  </si>
  <si>
    <t xml:space="preserve">I alt</t>
  </si>
  <si>
    <t xml:space="preserve">Andel</t>
  </si>
  <si>
    <t xml:space="preserve">Nord</t>
  </si>
  <si>
    <t xml:space="preserve">Andel Nord</t>
  </si>
  <si>
    <t xml:space="preserve">Syd</t>
  </si>
  <si>
    <t xml:space="preserve">Andel Syd</t>
  </si>
  <si>
    <t xml:space="preserve">Kaffe og andre drikke</t>
  </si>
  <si>
    <t xml:space="preserve">Bagværk</t>
  </si>
  <si>
    <t xml:space="preserve">Frokost</t>
  </si>
  <si>
    <t xml:space="preserve">Bønner til hjemmebrug</t>
  </si>
  <si>
    <t xml:space="preserve">Kopper og udstyr</t>
  </si>
  <si>
    <t xml:space="preserve">Øvrigt</t>
  </si>
  <si>
    <t xml:space="preserve">Fælden i artiklen Andele, der bedrager: Kopper og udstyr fylder mest i Syd målt i procent, men mest i Nord målt i kroner.</t>
  </si>
  <si>
    <t xml:space="preserve">Omsætning pr. år, 2019 til 2025</t>
  </si>
  <si>
    <t xml:space="preserve">Mio. kr. Væksten er regnet i forhold til året før.</t>
  </si>
  <si>
    <t xml:space="preserve">År</t>
  </si>
  <si>
    <t xml:space="preserve">Omsætning</t>
  </si>
  <si>
    <t xml:space="preserve">Vækst fra året før</t>
  </si>
  <si>
    <t xml:space="preserve">Indeks 2019 = 100</t>
  </si>
  <si>
    <t xml:space="preserve">Samlet vækst</t>
  </si>
  <si>
    <t xml:space="preserve">Vækst pr. år (CAGR)</t>
  </si>
  <si>
    <t xml:space="preserve">Antal perioder</t>
  </si>
  <si>
    <t xml:space="preserve">Fra omsætning til resultat, 2025</t>
  </si>
  <si>
    <t xml:space="preserve">Mio. kr. Niveau er summen af alle trin til og med linjen selv.</t>
  </si>
  <si>
    <t xml:space="preserve">Trin</t>
  </si>
  <si>
    <t xml:space="preserve">Beløb</t>
  </si>
  <si>
    <t xml:space="preserve">Niveau efter trinnet</t>
  </si>
  <si>
    <t xml:space="preserve">Type</t>
  </si>
  <si>
    <t xml:space="preserve">Total</t>
  </si>
  <si>
    <t xml:space="preserve">Vareforbrug</t>
  </si>
  <si>
    <t xml:space="preserve">Fradrag</t>
  </si>
  <si>
    <t xml:space="preserve">Løn</t>
  </si>
  <si>
    <t xml:space="preserve">Husleje</t>
  </si>
  <si>
    <t xml:space="preserve">Øvrige omkostninger</t>
  </si>
  <si>
    <t xml:space="preserve">Resultat før renter</t>
  </si>
  <si>
    <t xml:space="preserve">Overskudsgrad</t>
  </si>
  <si>
    <t xml:space="preserve">Iskaffe og temperatur, 2025</t>
  </si>
  <si>
    <t xml:space="preserve">Middeltemperatur i grader celsius og solgte iskaffer pr. måned.</t>
  </si>
  <si>
    <t xml:space="preserve">Måned</t>
  </si>
  <si>
    <t xml:space="preserve">Middeltemperatur</t>
  </si>
  <si>
    <t xml:space="preserve">Solgte iskaffer</t>
  </si>
  <si>
    <t xml:space="preserve">Januar</t>
  </si>
  <si>
    <t xml:space="preserve">Februar</t>
  </si>
  <si>
    <t xml:space="preserve">Marts</t>
  </si>
  <si>
    <t xml:space="preserve">April</t>
  </si>
  <si>
    <t xml:space="preserve">Maj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</si>
  <si>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</si>
  <si>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</si>
  <si>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</si>
  <si>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</si>
  <si>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</si>
  <si>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</si>
  <si>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December</t>
  </si>
  <si>
    <t xml:space="preserve">Antal måneder</t>
  </si>
  <si>
    <t xml:space="preserve">Korrelation</t>
  </si>
  <si>
    <t xml:space="preserve">Forklaringsgrad R²</t>
  </si>
  <si>
    <t xml:space="preserve">Hældning</t>
  </si>
  <si>
    <t xml:space="preserve">Skæring</t>
  </si>
  <si>
    <t xml:space="preserve">Iskaffesalget i juli</t>
  </si>
  <si>
    <t xml:space="preserve">Tallene bag eksemplet om løgnefaktoren i artiklen Når diagrammet lyver.</t>
  </si>
  <si>
    <t xml:space="preserve">Solgte iskaffer i juli</t>
  </si>
  <si>
    <t xml:space="preserve">Ændring i stk.</t>
  </si>
  <si>
    <t xml:space="preserve">Ændring i procent</t>
  </si>
  <si>
    <t xml:space="preserve">Beskåret akse begynder ved</t>
  </si>
  <si>
    <t xml:space="preserve">Søjlehøjde 2024 med beskåret akse</t>
  </si>
  <si>
    <t xml:space="preserve">Søjlehøjde 2025 med beskåret akse</t>
  </si>
  <si>
    <t xml:space="preserve">Billedets stigning i procent</t>
  </si>
  <si>
    <t xml:space="preserve">Løgnefaktor</t>
  </si>
  <si>
    <t xml:space="preserve">Løgnefaktoren er effekten i billedet divideret med effekten i tallene. Tufte regner alt uden for 0,95 til 1,05 som en reel forvrængning.</t>
  </si>
  <si>
    <t xml:space="preserve">Øvelser</t>
  </si>
  <si>
    <t xml:space="preserve">Tegn selv. Hver opgave peger tilbage i den artikel, der behandler den.</t>
  </si>
  <si>
    <t xml:space="preserve">Nr.</t>
  </si>
  <si>
    <t xml:space="preserve">Opgave</t>
  </si>
  <si>
    <t xml:space="preserve">Artikel</t>
  </si>
  <si>
    <t xml:space="preserve">Din plads til diagrammet</t>
  </si>
  <si>
    <t xml:space="preserve">Tegn omsætningen pr. produktgruppe, og vælg selv typen. Skriv budskabet som en hel sætning først.</t>
  </si>
  <si>
    <t xml:space="preserve">Budskabet før diagrammet</t>
  </si>
  <si>
    <t xml:space="preserve">Tegn de samme seks tal tre gange: som sammensætning, som sammenligning og som udvikling.</t>
  </si>
  <si>
    <t xml:space="preserve">Sammenhæng, sammenligning og sammensætning</t>
  </si>
  <si>
    <t xml:space="preserve">Tegn produktgrupperne som linjediagram. Forklar med én sætning, hvorfor det er forkert.</t>
  </si>
  <si>
    <t xml:space="preserve">Skalaen bestemmer, hvad man må tegne</t>
  </si>
  <si>
    <t xml:space="preserve">Tag et af dine egne diagrammer, og tjek de ni krav igennem ét ad gangen.</t>
  </si>
  <si>
    <t xml:space="preserve">Ni krav til det gode diagram</t>
  </si>
  <si>
    <t xml:space="preserve">Lav et standarddiagram med to klik, og fjern derefter alt, der ikke viser et tal.</t>
  </si>
  <si>
    <t xml:space="preserve">Blæk skal bruges til data</t>
  </si>
  <si>
    <t xml:space="preserve">Tegn iskaffesalget i juli 2024 mod 2025 med aksen i nul og igen fra 3.500. Regn løgnefaktoren ud.</t>
  </si>
  <si>
    <t xml:space="preserve">Skalaer, der lyver</t>
  </si>
  <si>
    <t xml:space="preserve">Tegn omsætningen pr. år med tidsaksen vendt om. Se på den i tre sekunder, og noter dit indtryk.</t>
  </si>
  <si>
    <t xml:space="preserve">Tid, der lyver</t>
  </si>
  <si>
    <t xml:space="preserve">Tegn Nord og Syd som hver sit lagkagediagram uden totaler. Bed en kollega sige, hvem der sælger mest udstyr.</t>
  </si>
  <si>
    <t xml:space="preserve">Andele, der bedrager</t>
  </si>
  <si>
    <t xml:space="preserve">Tegn de seks produktgrupper med seks forskellige farver og derefter med én. Sammenlign.</t>
  </si>
  <si>
    <t xml:space="preserve">Farver i diagrammer</t>
  </si>
  <si>
    <t xml:space="preserve">Tegn omsætningen pr. år, og fremhæv væksten på tre forskellige måder. Behold kun den bedste.</t>
  </si>
  <si>
    <t xml:space="preserve">Fremhævning i diagrammer</t>
  </si>
  <si>
    <t xml:space="preserve">Tegn vandfaldet fra omsætning til resultat, og prøv derefter det samme som lagkagediagram.</t>
  </si>
  <si>
    <t xml:space="preserve">Vandfaldsdiagrammet</t>
  </si>
  <si>
    <t xml:space="preserve">Tegn iskaffe mod temperatur som punktdiagram. Skriv de fire tal, en trendlinje kræver.</t>
  </si>
  <si>
    <t xml:space="preserve">Punktdiagrammet</t>
  </si>
  <si>
    <t xml:space="preserve">Facit ligger på arket Facit. Højreklik på et fanebladsnavn, vælg Vis, og vælg Facit.</t>
  </si>
  <si>
    <t xml:space="preserve">Facit</t>
  </si>
  <si>
    <t xml:space="preserve">Svarene på øvelserne. Prøv selv først.</t>
  </si>
  <si>
    <t xml:space="preserve">Svar</t>
  </si>
  <si>
    <t xml:space="preserve">Budskabet afgør typen. Handler det om andele af helheden, er det et lagkagediagram med højst fem stykker. Handler det om, hvem der er størst, er det liggende søjler.</t>
  </si>
  <si>
    <t xml:space="preserve">Sammensætning bliver et lagkagediagram, sammenligning bliver søjler på fælles akse, og udvikling bliver en linje eller stående søjler over tid.</t>
  </si>
  <si>
    <t xml:space="preserve">Produktgrupper er en nominalskala. Der findes intet mellem bagværk og frokost, så stregen lover en mellemregning, der ikke findes. Hældningen kan desuden ændres ved at sortere anderledes.</t>
  </si>
  <si>
    <t xml:space="preserve">Titel med budskab, kilde, periode, dataforklaring, rækkefølge, proportioner og total, datapunkter og enheder, ingen værdiakse, og en skala der giver mening i begge ender.</t>
  </si>
  <si>
    <t xml:space="preserve">Væk skal: baggrundsfarve, ramme, gitterlinjer, værdiaksen når tallene står på søjlerne, signaturforklaring ved én serie, og versaler i kategorinavnene.</t>
  </si>
  <si>
    <t xml:space="preserve">I tallene er stigningen 15,0 %. Med aksen i 3.500 bliver søjlerne 300 og 870 høje, altså en stigning på 190 %. Løgnefaktoren er 190 divideret med 15, altså 12,7.</t>
  </si>
  <si>
    <t xml:space="preserve">Kurven falder fra venstre mod højre, selv om omsætningen stiger hvert år. Retningen er det eneste, man opfatter på et sekund, og den er modsat sandheden.</t>
  </si>
  <si>
    <t xml:space="preserve">Kopper og udstyr fylder 5,3 % i Syd og 4,8 % i Nord, men Syd sælger for 0,09 mio. kr. og Nord for 0,12. Uden totalen kan de to cirkler ikke sammenlignes.</t>
  </si>
  <si>
    <t xml:space="preserve">Seks farver er seks løfter om en betydning, der ikke findes. Med én farve og én accent på det tal, der bærer pointen, bliver diagrammet læsbart med det samme.</t>
  </si>
  <si>
    <t xml:space="preserve">Tre fremhævninger ophæver hinanden, fordi der ikke længere er nogen rolig baggrund at afvige fra. Behold én, og dæmp alt andet.</t>
  </si>
  <si>
    <t xml:space="preserve">Vandfaldet viser fradragene med retning og rækkefølge og ender i resultatet. Lagkagen kan ikke vise et fradrag, fordi en andel af en helhed ingen retning har.</t>
  </si>
  <si>
    <t xml:space="preserve">Antal iagttagelser, korrelationen, forklaringsgraden og p-værdien. Her er det 12 måneder, r = 0,967, R² = 0,935 og p under 0,001.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</si>
</sst>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0.0\ %"/>
    <numFmt numFmtId="167" formatCode="0"/>
    <numFmt numFmtId="168" formatCode="0.0"/>
    <numFmt numFmtId="169" formatCode="#,##0"/>
    <numFmt numFmtId="170" formatCode="0.0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254C"/>
      <name val="Segoe UI"/>
      <family val="0"/>
      <charset val="1"/>
    </font>
    <font>
      <sz val="10"/>
      <color rgb="FF6B7280"/>
      <name val="Segoe UI"/>
      <family val="0"/>
      <charset val="1"/>
    </font>
    <font>
      <b val="true"/>
      <sz val="11"/>
      <color rgb="FF00254C"/>
      <name val="Segoe UI"/>
      <family val="0"/>
      <charset val="1"/>
    </font>
    <font>
      <sz val="11"/>
      <color rgb="FF1A202C"/>
      <name val="Segoe UI"/>
      <family val="0"/>
      <charset val="1"/>
    </font>
    <font>
      <i val="true"/>
      <sz val="9"/>
      <color rgb="FF6B7280"/>
      <name val="Segoe UI"/>
      <family val="0"/>
      <charset val="1"/>
    </font>
    <font>
      <b val="true"/>
      <sz val="11"/>
      <color rgb="FFFFFFFF"/>
      <name val="Segoe UI"/>
      <family val="0"/>
      <charset val="1"/>
    </font>
    <font>
      <sz val="11"/>
      <color rgb="FF0000FF"/>
      <name val="Segoe UI"/>
      <family val="0"/>
      <charset val="1"/>
    </font>
    <font>
      <b val="true"/>
      <sz val="11"/>
      <color rgb="FF0000FF"/>
      <name val="Segoe UI"/>
      <family val="0"/>
      <charset val="1"/>
    </font>
    <font>
      <sz val="10"/>
      <color rgb="FF2B6CB0"/>
      <name val="Segoe U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ED8936"/>
        <bgColor rgb="FFFF8080"/>
      </patternFill>
    </fill>
    <fill>
      <patternFill patternType="solid">
        <fgColor rgb="FF00254C"/>
        <bgColor rgb="FF1A202C"/>
      </patternFill>
    </fill>
    <fill>
      <patternFill patternType="solid">
        <fgColor rgb="FFEDF2F7"/>
        <bgColor rgb="FFDDEBF7"/>
      </patternFill>
    </fill>
    <fill>
      <patternFill patternType="solid">
        <fgColor rgb="FFDDEBF7"/>
        <bgColor rgb="FFEDF2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F2F7"/>
      <rgbColor rgb="FFDDEBF7"/>
      <rgbColor rgb="FF660066"/>
      <rgbColor rgb="FFFF8080"/>
      <rgbColor rgb="FF2B6CB0"/>
      <rgbColor rgb="FFCBD5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D8936"/>
      <rgbColor rgb="FFFF6600"/>
      <rgbColor rgb="FF6B7280"/>
      <rgbColor rgb="FF969696"/>
      <rgbColor rgb="FF00254C"/>
      <rgbColor rgb="FF339966"/>
      <rgbColor rgb="FF003300"/>
      <rgbColor rgb="FF333300"/>
      <rgbColor rgb="FF993300"/>
      <rgbColor rgb="FF993366"/>
      <rgbColor rgb="FF333399"/>
      <rgbColor rgb="FF1A20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4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0</v>
      </c>
    </row>
    <row r="3" customFormat="false" ht="15" hidden="false" customHeight="false" outlineLevel="0" collapsed="false">
      <c r="A3" s="3" t="s">
        <v>1</v>
      </c>
    </row>
    <row r="4" customFormat="false" ht="6" hidden="false" customHeight="true" outlineLevel="0" collapsed="false"/>
    <row r="6" customFormat="false" ht="15" hidden="false" customHeight="false" outlineLevel="0" collapsed="false">
      <c r="A6" s="4" t="s">
        <v>2</v>
      </c>
    </row>
    <row r="7" customFormat="false" ht="15" hidden="false" customHeight="false" outlineLevel="0" collapsed="false">
      <c r="A7" s="5" t="s">
        <v>3</v>
      </c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5"/>
    </row>
    <row r="10" customFormat="false" ht="15" hidden="false" customHeight="false" outlineLevel="0" collapsed="false">
      <c r="A10" s="5" t="s">
        <v>5</v>
      </c>
    </row>
    <row r="11" customFormat="false" ht="15" hidden="false" customHeight="false" outlineLevel="0" collapsed="false">
      <c r="A11" s="5" t="s">
        <v>6</v>
      </c>
    </row>
    <row r="12" customFormat="false" ht="15" hidden="false" customHeight="false" outlineLevel="0" collapsed="false">
      <c r="A12" s="5"/>
    </row>
    <row r="13" customFormat="false" ht="15" hidden="false" customHeight="false" outlineLevel="0" collapsed="false">
      <c r="A13" s="4" t="s">
        <v>7</v>
      </c>
    </row>
    <row r="14" customFormat="false" ht="15" hidden="false" customHeight="false" outlineLevel="0" collapsed="false">
      <c r="A14" s="5" t="s">
        <v>8</v>
      </c>
    </row>
    <row r="15" customFormat="false" ht="15" hidden="false" customHeight="false" outlineLevel="0" collapsed="false">
      <c r="A15" s="5" t="s">
        <v>9</v>
      </c>
    </row>
    <row r="16" customFormat="false" ht="15" hidden="false" customHeight="false" outlineLevel="0" collapsed="false">
      <c r="A16" s="5" t="s">
        <v>10</v>
      </c>
    </row>
    <row r="17" customFormat="false" ht="15" hidden="false" customHeight="false" outlineLevel="0" collapsed="false">
      <c r="A17" s="5" t="s">
        <v>11</v>
      </c>
    </row>
    <row r="18" customFormat="false" ht="15" hidden="false" customHeight="false" outlineLevel="0" collapsed="false">
      <c r="A18" s="5" t="s">
        <v>12</v>
      </c>
    </row>
    <row r="19" customFormat="false" ht="15" hidden="false" customHeight="false" outlineLevel="0" collapsed="false">
      <c r="A19" s="5" t="s">
        <v>13</v>
      </c>
    </row>
    <row r="20" customFormat="false" ht="15" hidden="false" customHeight="false" outlineLevel="0" collapsed="false">
      <c r="A20" s="5"/>
    </row>
    <row r="21" customFormat="false" ht="15" hidden="false" customHeight="false" outlineLevel="0" collapsed="false">
      <c r="A21" s="4" t="s">
        <v>14</v>
      </c>
    </row>
    <row r="22" customFormat="false" ht="15" hidden="false" customHeight="false" outlineLevel="0" collapsed="false">
      <c r="A22" s="5" t="s">
        <v>15</v>
      </c>
    </row>
    <row r="23" customFormat="false" ht="15" hidden="false" customHeight="false" outlineLevel="0" collapsed="false">
      <c r="A23" s="5" t="s">
        <v>16</v>
      </c>
    </row>
    <row r="24" customFormat="false" ht="15" hidden="false" customHeight="false" outlineLevel="0" collapsed="false">
      <c r="A24" s="5"/>
    </row>
    <row r="25" customFormat="false" ht="15" hidden="false" customHeight="false" outlineLevel="0" collapsed="false">
      <c r="A25" s="4" t="s">
        <v>17</v>
      </c>
    </row>
    <row r="26" customFormat="false" ht="15" hidden="false" customHeight="false" outlineLevel="0" collapsed="false">
      <c r="A26" s="5" t="s">
        <v>18</v>
      </c>
    </row>
    <row r="27" customFormat="false" ht="15" hidden="false" customHeight="false" outlineLevel="0" collapsed="false">
      <c r="A27" s="5"/>
    </row>
    <row r="28" customFormat="false" ht="15" hidden="false" customHeight="false" outlineLevel="0" collapsed="false">
      <c r="A28" s="4" t="s">
        <v>19</v>
      </c>
    </row>
    <row r="29" customFormat="false" ht="15" hidden="false" customHeight="false" outlineLevel="0" collapsed="false">
      <c r="A29" s="5" t="s">
        <v>20</v>
      </c>
    </row>
    <row r="31" customFormat="false" ht="15" hidden="false" customHeight="false" outlineLevel="0" collapsed="false">
      <c r="A31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7" min="4" style="0" width="12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22</v>
      </c>
    </row>
    <row r="3" customFormat="false" ht="15" hidden="false" customHeight="false" outlineLevel="0" collapsed="false">
      <c r="A3" s="3" t="s">
        <v>23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24</v>
      </c>
      <c r="B6" s="8" t="s">
        <v>25</v>
      </c>
      <c r="C6" s="8" t="s">
        <v>26</v>
      </c>
      <c r="D6" s="8" t="s">
        <v>27</v>
      </c>
      <c r="E6" s="8" t="s">
        <v>28</v>
      </c>
      <c r="F6" s="8" t="s">
        <v>29</v>
      </c>
      <c r="G6" s="8" t="s">
        <v>30</v>
      </c>
    </row>
    <row r="7" customFormat="false" ht="15" hidden="false" customHeight="false" outlineLevel="0" collapsed="false">
      <c r="A7" s="9" t="s">
        <v>31</v>
      </c>
      <c r="B7" s="10" t="n">
        <f aca="false">D7+F7</f>
        <v>1.6</v>
      </c>
      <c r="C7" s="11" t="n">
        <f aca="false">B7/$B$13</f>
        <v>0.380952380952381</v>
      </c>
      <c r="D7" s="12" t="n">
        <v>0.95</v>
      </c>
      <c r="E7" s="11" t="n">
        <f aca="false">D7/$D$13</f>
        <v>0.38</v>
      </c>
      <c r="F7" s="12" t="n">
        <v>0.65</v>
      </c>
      <c r="G7" s="11" t="n">
        <f aca="false">F7/$F$13</f>
        <v>0.382352941176471</v>
      </c>
    </row>
    <row r="8" customFormat="false" ht="15" hidden="false" customHeight="false" outlineLevel="0" collapsed="false">
      <c r="A8" s="13" t="s">
        <v>32</v>
      </c>
      <c r="B8" s="14" t="n">
        <f aca="false">D8+F8</f>
        <v>1.01</v>
      </c>
      <c r="C8" s="15" t="n">
        <f aca="false">B8/$B$13</f>
        <v>0.24047619047619</v>
      </c>
      <c r="D8" s="16" t="n">
        <v>0.6</v>
      </c>
      <c r="E8" s="15" t="n">
        <f aca="false">D8/$D$13</f>
        <v>0.24</v>
      </c>
      <c r="F8" s="16" t="n">
        <v>0.41</v>
      </c>
      <c r="G8" s="15" t="n">
        <f aca="false">F8/$F$13</f>
        <v>0.241176470588235</v>
      </c>
    </row>
    <row r="9" customFormat="false" ht="15" hidden="false" customHeight="false" outlineLevel="0" collapsed="false">
      <c r="A9" s="9" t="s">
        <v>33</v>
      </c>
      <c r="B9" s="10" t="n">
        <f aca="false">D9+F9</f>
        <v>0.76</v>
      </c>
      <c r="C9" s="11" t="n">
        <f aca="false">B9/$B$13</f>
        <v>0.180952380952381</v>
      </c>
      <c r="D9" s="12" t="n">
        <v>0.48</v>
      </c>
      <c r="E9" s="11" t="n">
        <f aca="false">D9/$D$13</f>
        <v>0.192</v>
      </c>
      <c r="F9" s="12" t="n">
        <v>0.28</v>
      </c>
      <c r="G9" s="11" t="n">
        <f aca="false">F9/$F$13</f>
        <v>0.164705882352941</v>
      </c>
    </row>
    <row r="10" customFormat="false" ht="15" hidden="false" customHeight="false" outlineLevel="0" collapsed="false">
      <c r="A10" s="13" t="s">
        <v>34</v>
      </c>
      <c r="B10" s="14" t="n">
        <f aca="false">D10+F10</f>
        <v>0.5</v>
      </c>
      <c r="C10" s="15" t="n">
        <f aca="false">B10/$B$13</f>
        <v>0.119047619047619</v>
      </c>
      <c r="D10" s="16" t="n">
        <v>0.3</v>
      </c>
      <c r="E10" s="15" t="n">
        <f aca="false">D10/$D$13</f>
        <v>0.12</v>
      </c>
      <c r="F10" s="16" t="n">
        <v>0.2</v>
      </c>
      <c r="G10" s="15" t="n">
        <f aca="false">F10/$F$13</f>
        <v>0.117647058823529</v>
      </c>
    </row>
    <row r="11" customFormat="false" ht="15" hidden="false" customHeight="false" outlineLevel="0" collapsed="false">
      <c r="A11" s="9" t="s">
        <v>35</v>
      </c>
      <c r="B11" s="10" t="n">
        <f aca="false">D11+F11</f>
        <v>0.21</v>
      </c>
      <c r="C11" s="11" t="n">
        <f aca="false">B11/$B$13</f>
        <v>0.05</v>
      </c>
      <c r="D11" s="12" t="n">
        <v>0.12</v>
      </c>
      <c r="E11" s="11" t="n">
        <f aca="false">D11/$D$13</f>
        <v>0.048</v>
      </c>
      <c r="F11" s="12" t="n">
        <v>0.09</v>
      </c>
      <c r="G11" s="11" t="n">
        <f aca="false">F11/$F$13</f>
        <v>0.0529411764705882</v>
      </c>
    </row>
    <row r="12" customFormat="false" ht="15" hidden="false" customHeight="false" outlineLevel="0" collapsed="false">
      <c r="A12" s="13" t="s">
        <v>36</v>
      </c>
      <c r="B12" s="14" t="n">
        <f aca="false">D12+F12</f>
        <v>0.12</v>
      </c>
      <c r="C12" s="15" t="n">
        <f aca="false">B12/$B$13</f>
        <v>0.0285714285714286</v>
      </c>
      <c r="D12" s="16" t="n">
        <v>0.05</v>
      </c>
      <c r="E12" s="15" t="n">
        <f aca="false">D12/$D$13</f>
        <v>0.02</v>
      </c>
      <c r="F12" s="16" t="n">
        <v>0.07</v>
      </c>
      <c r="G12" s="15" t="n">
        <f aca="false">F12/$F$13</f>
        <v>0.0411764705882353</v>
      </c>
    </row>
    <row r="13" customFormat="false" ht="15" hidden="false" customHeight="false" outlineLevel="0" collapsed="false">
      <c r="A13" s="17" t="s">
        <v>25</v>
      </c>
      <c r="B13" s="18" t="n">
        <f aca="false">SUM(B7:B12)</f>
        <v>4.2</v>
      </c>
      <c r="C13" s="19" t="n">
        <f aca="false">SUM(C7:C12)</f>
        <v>1</v>
      </c>
      <c r="D13" s="18" t="n">
        <f aca="false">SUM(D7:D12)</f>
        <v>2.5</v>
      </c>
      <c r="E13" s="19" t="n">
        <f aca="false">SUM(E7:E12)</f>
        <v>1</v>
      </c>
      <c r="F13" s="18" t="n">
        <f aca="false">SUM(F7:F12)</f>
        <v>1.7</v>
      </c>
      <c r="G13" s="19" t="n">
        <f aca="false">SUM(G7:G12)</f>
        <v>1</v>
      </c>
    </row>
    <row r="15" customFormat="false" ht="15" hidden="false" customHeight="false" outlineLevel="0" collapsed="false">
      <c r="A15" s="6" t="s">
        <v>21</v>
      </c>
    </row>
    <row r="16" customFormat="false" ht="15" hidden="false" customHeight="false" outlineLevel="0" collapsed="false">
      <c r="A16" s="6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4"/>
    <col collapsed="false" customWidth="true" hidden="false" outlineLevel="0" max="4" min="3" style="0" width="20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38</v>
      </c>
    </row>
    <row r="3" customFormat="false" ht="15" hidden="false" customHeight="false" outlineLevel="0" collapsed="false">
      <c r="A3" s="3" t="s">
        <v>39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40</v>
      </c>
      <c r="B6" s="8" t="s">
        <v>41</v>
      </c>
      <c r="C6" s="8" t="s">
        <v>42</v>
      </c>
      <c r="D6" s="8" t="s">
        <v>43</v>
      </c>
    </row>
    <row r="7" customFormat="false" ht="15" hidden="false" customHeight="false" outlineLevel="0" collapsed="false">
      <c r="A7" s="20" t="n">
        <v>2019</v>
      </c>
      <c r="B7" s="12" t="n">
        <v>2.4</v>
      </c>
      <c r="C7" s="11"/>
      <c r="D7" s="21" t="n">
        <f aca="false">B7/$B$7*100</f>
        <v>100</v>
      </c>
    </row>
    <row r="8" customFormat="false" ht="15" hidden="false" customHeight="false" outlineLevel="0" collapsed="false">
      <c r="A8" s="22" t="n">
        <v>2020</v>
      </c>
      <c r="B8" s="16" t="n">
        <v>2.7</v>
      </c>
      <c r="C8" s="15" t="n">
        <f aca="false">B8/B7-1</f>
        <v>0.125</v>
      </c>
      <c r="D8" s="23" t="n">
        <f aca="false">B8/$B$7*100</f>
        <v>112.5</v>
      </c>
    </row>
    <row r="9" customFormat="false" ht="15" hidden="false" customHeight="false" outlineLevel="0" collapsed="false">
      <c r="A9" s="20" t="n">
        <v>2021</v>
      </c>
      <c r="B9" s="12" t="n">
        <v>3.1</v>
      </c>
      <c r="C9" s="11" t="n">
        <f aca="false">B9/B8-1</f>
        <v>0.148148148148148</v>
      </c>
      <c r="D9" s="21" t="n">
        <f aca="false">B9/$B$7*100</f>
        <v>129.166666666667</v>
      </c>
    </row>
    <row r="10" customFormat="false" ht="15" hidden="false" customHeight="false" outlineLevel="0" collapsed="false">
      <c r="A10" s="22" t="n">
        <v>2022</v>
      </c>
      <c r="B10" s="16" t="n">
        <v>3.4</v>
      </c>
      <c r="C10" s="15" t="n">
        <f aca="false">B10/B9-1</f>
        <v>0.096774193548387</v>
      </c>
      <c r="D10" s="23" t="n">
        <f aca="false">B10/$B$7*100</f>
        <v>141.666666666667</v>
      </c>
    </row>
    <row r="11" customFormat="false" ht="15" hidden="false" customHeight="false" outlineLevel="0" collapsed="false">
      <c r="A11" s="20" t="n">
        <v>2023</v>
      </c>
      <c r="B11" s="12" t="n">
        <v>3.7</v>
      </c>
      <c r="C11" s="11" t="n">
        <f aca="false">B11/B10-1</f>
        <v>0.0882352941176472</v>
      </c>
      <c r="D11" s="21" t="n">
        <f aca="false">B11/$B$7*100</f>
        <v>154.166666666667</v>
      </c>
    </row>
    <row r="12" customFormat="false" ht="15" hidden="false" customHeight="false" outlineLevel="0" collapsed="false">
      <c r="A12" s="22" t="n">
        <v>2024</v>
      </c>
      <c r="B12" s="16" t="n">
        <v>3.9</v>
      </c>
      <c r="C12" s="15" t="n">
        <f aca="false">B12/B11-1</f>
        <v>0.0540540540540539</v>
      </c>
      <c r="D12" s="23" t="n">
        <f aca="false">B12/$B$7*100</f>
        <v>162.5</v>
      </c>
    </row>
    <row r="13" customFormat="false" ht="15" hidden="false" customHeight="false" outlineLevel="0" collapsed="false">
      <c r="A13" s="20" t="n">
        <v>2025</v>
      </c>
      <c r="B13" s="12" t="n">
        <v>4.2</v>
      </c>
      <c r="C13" s="11" t="n">
        <f aca="false">B13/B12-1</f>
        <v>0.0769230769230771</v>
      </c>
      <c r="D13" s="21" t="n">
        <f aca="false">B13/$B$7*100</f>
        <v>175</v>
      </c>
    </row>
    <row r="15" customFormat="false" ht="15" hidden="false" customHeight="false" outlineLevel="0" collapsed="false">
      <c r="A15" s="4" t="s">
        <v>44</v>
      </c>
      <c r="B15" s="24" t="n">
        <f aca="false">B13/B7-1</f>
        <v>0.75</v>
      </c>
    </row>
    <row r="16" customFormat="false" ht="15" hidden="false" customHeight="false" outlineLevel="0" collapsed="false">
      <c r="A16" s="4" t="s">
        <v>45</v>
      </c>
      <c r="B16" s="24" t="n">
        <f aca="false">(B13/B7)^(1/(13-7))-1</f>
        <v>0.0977573193049615</v>
      </c>
    </row>
    <row r="17" customFormat="false" ht="15" hidden="false" customHeight="false" outlineLevel="0" collapsed="false">
      <c r="A17" s="3" t="s">
        <v>46</v>
      </c>
      <c r="B17" s="3" t="n">
        <f aca="false">13-7</f>
        <v>6</v>
      </c>
    </row>
    <row r="19" customFormat="false" ht="15" hidden="false" customHeight="false" outlineLevel="0" collapsed="false">
      <c r="A19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3" min="3" style="0" width="22"/>
    <col collapsed="false" customWidth="true" hidden="false" outlineLevel="0" max="4" min="4" style="0" width="16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47</v>
      </c>
    </row>
    <row r="3" customFormat="false" ht="15" hidden="false" customHeight="false" outlineLevel="0" collapsed="false">
      <c r="A3" s="3" t="s">
        <v>48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49</v>
      </c>
      <c r="B6" s="8" t="s">
        <v>50</v>
      </c>
      <c r="C6" s="8" t="s">
        <v>51</v>
      </c>
      <c r="D6" s="8" t="s">
        <v>52</v>
      </c>
    </row>
    <row r="7" customFormat="false" ht="15" hidden="false" customHeight="false" outlineLevel="0" collapsed="false">
      <c r="A7" s="9" t="s">
        <v>41</v>
      </c>
      <c r="B7" s="12" t="n">
        <v>4.2</v>
      </c>
      <c r="C7" s="10" t="n">
        <f aca="false">SUM($B$7:B7)</f>
        <v>4.2</v>
      </c>
      <c r="D7" s="9" t="s">
        <v>53</v>
      </c>
    </row>
    <row r="8" customFormat="false" ht="15" hidden="false" customHeight="false" outlineLevel="0" collapsed="false">
      <c r="A8" s="13" t="s">
        <v>54</v>
      </c>
      <c r="B8" s="16" t="n">
        <v>-1.55</v>
      </c>
      <c r="C8" s="14" t="n">
        <f aca="false">SUM($B$7:B8)</f>
        <v>2.65</v>
      </c>
      <c r="D8" s="13" t="s">
        <v>55</v>
      </c>
    </row>
    <row r="9" customFormat="false" ht="15" hidden="false" customHeight="false" outlineLevel="0" collapsed="false">
      <c r="A9" s="9" t="s">
        <v>56</v>
      </c>
      <c r="B9" s="12" t="n">
        <v>-1.6</v>
      </c>
      <c r="C9" s="10" t="n">
        <f aca="false">SUM($B$7:B9)</f>
        <v>1.05</v>
      </c>
      <c r="D9" s="9" t="s">
        <v>55</v>
      </c>
    </row>
    <row r="10" customFormat="false" ht="15" hidden="false" customHeight="false" outlineLevel="0" collapsed="false">
      <c r="A10" s="13" t="s">
        <v>57</v>
      </c>
      <c r="B10" s="16" t="n">
        <v>-0.45</v>
      </c>
      <c r="C10" s="14" t="n">
        <f aca="false">SUM($B$7:B10)</f>
        <v>0.6</v>
      </c>
      <c r="D10" s="13" t="s">
        <v>55</v>
      </c>
    </row>
    <row r="11" customFormat="false" ht="15" hidden="false" customHeight="false" outlineLevel="0" collapsed="false">
      <c r="A11" s="9" t="s">
        <v>58</v>
      </c>
      <c r="B11" s="12" t="n">
        <v>-0.32</v>
      </c>
      <c r="C11" s="10" t="n">
        <f aca="false">SUM($B$7:B11)</f>
        <v>0.28</v>
      </c>
      <c r="D11" s="9" t="s">
        <v>55</v>
      </c>
    </row>
    <row r="12" customFormat="false" ht="15" hidden="false" customHeight="false" outlineLevel="0" collapsed="false">
      <c r="A12" s="17" t="s">
        <v>59</v>
      </c>
      <c r="B12" s="18" t="n">
        <f aca="false">SUM(B7:B11)</f>
        <v>0.28</v>
      </c>
      <c r="C12" s="18" t="n">
        <f aca="false">B12</f>
        <v>0.28</v>
      </c>
      <c r="D12" s="17" t="s">
        <v>53</v>
      </c>
    </row>
    <row r="14" customFormat="false" ht="15" hidden="false" customHeight="false" outlineLevel="0" collapsed="false">
      <c r="A14" s="4" t="s">
        <v>60</v>
      </c>
      <c r="B14" s="24" t="n">
        <f aca="false">B12/B7</f>
        <v>0.0666666666666667</v>
      </c>
    </row>
    <row r="16" customFormat="false" ht="15" hidden="false" customHeight="false" outlineLevel="0" collapsed="false">
      <c r="A16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3" min="2" style="0" width="20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61</v>
      </c>
    </row>
    <row r="3" customFormat="false" ht="15" hidden="false" customHeight="false" outlineLevel="0" collapsed="false">
      <c r="A3" s="3" t="s">
        <v>62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63</v>
      </c>
      <c r="B6" s="8" t="s">
        <v>64</v>
      </c>
      <c r="C6" s="8" t="s">
        <v>65</v>
      </c>
    </row>
    <row r="7" customFormat="false" ht="15" hidden="false" customHeight="false" outlineLevel="0" collapsed="false">
      <c r="A7" s="9" t="s">
        <v>66</v>
      </c>
      <c r="B7" s="25" t="n">
        <v>1.5</v>
      </c>
      <c r="C7" s="26" t="n">
        <v>200</v>
      </c>
    </row>
    <row r="8" customFormat="false" ht="15" hidden="false" customHeight="false" outlineLevel="0" collapsed="false">
      <c r="A8" s="13" t="s">
        <v>67</v>
      </c>
      <c r="B8" s="27" t="n">
        <v>1.8</v>
      </c>
      <c r="C8" s="28" t="n">
        <v>150</v>
      </c>
    </row>
    <row r="9" customFormat="false" ht="15" hidden="false" customHeight="false" outlineLevel="0" collapsed="false">
      <c r="A9" s="9" t="s">
        <v>68</v>
      </c>
      <c r="B9" s="25" t="n">
        <v>4</v>
      </c>
      <c r="C9" s="26" t="n">
        <v>400</v>
      </c>
    </row>
    <row r="10" customFormat="false" ht="15" hidden="false" customHeight="false" outlineLevel="0" collapsed="false">
      <c r="A10" s="13" t="s">
        <v>69</v>
      </c>
      <c r="B10" s="27" t="n">
        <v>7.5</v>
      </c>
      <c r="C10" s="28" t="n">
        <v>680</v>
      </c>
    </row>
    <row r="11" customFormat="false" ht="15" hidden="false" customHeight="false" outlineLevel="0" collapsed="false">
      <c r="A11" s="9" t="s">
        <v>70</v>
      </c>
      <c r="B11" s="25" t="n">
        <v>12</v>
      </c>
      <c r="C11" s="26" t="n">
        <v>740</v>
      </c>
    </row>
    <row r="12" customFormat="false" ht="15" hidden="false" customHeight="false" outlineLevel="0" collapsed="false">
      <c r="A12" s="13" t="s">
        <v>71</v>
      </c>
      <c r="B12" s="27" t="n">
        <v>15.5</v>
      </c>
      <c r="C12" s="28" t="n">
        <v>1320</v>
      </c>
    </row>
    <row r="13" customFormat="false" ht="15" hidden="false" customHeight="false" outlineLevel="0" collapsed="false">
      <c r="A13" s="9" t="s">
        <v>72</v>
      </c>
      <c r="B13" s="25" t="n">
        <v>18</v>
      </c>
      <c r="C13" s="26" t="n">
        <v>1330</v>
      </c>
    </row>
    <row r="14" customFormat="false" ht="15" hidden="false" customHeight="false" outlineLevel="0" collapsed="false">
      <c r="A14" s="13" t="s">
        <v>73</v>
      </c>
      <c r="B14" s="27" t="n">
        <v>17.5</v>
      </c>
      <c r="C14" s="28" t="n">
        <v>1150</v>
      </c>
    </row>
    <row r="15" customFormat="false" ht="15" hidden="false" customHeight="false" outlineLevel="0" collapsed="false">
      <c r="A15" s="9" t="s">
        <v>74</v>
      </c>
      <c r="B15" s="25" t="n">
        <v>13.5</v>
      </c>
      <c r="C15" s="26" t="n">
        <v>1160</v>
      </c>
    </row>
    <row r="16" customFormat="false" ht="15" hidden="false" customHeight="false" outlineLevel="0" collapsed="false">
      <c r="A16" s="13" t="s">
        <v>75</v>
      </c>
      <c r="B16" s="27" t="n">
        <v>9.5</v>
      </c>
      <c r="C16" s="28" t="n">
        <v>590</v>
      </c>
    </row>
    <row r="17" customFormat="false" ht="15" hidden="false" customHeight="false" outlineLevel="0" collapsed="false">
      <c r="A17" s="9" t="s">
        <v>76</v>
      </c>
      <c r="B17" s="25" t="n">
        <v>5.5</v>
      </c>
      <c r="C17" s="26" t="n">
        <v>350</v>
      </c>
    </row>
    <row r="18" customFormat="false" ht="15" hidden="false" customHeight="false" outlineLevel="0" collapsed="false">
      <c r="A18" s="13" t="s">
        <v>77</v>
      </c>
      <c r="B18" s="27" t="n">
        <v>2.5</v>
      </c>
      <c r="C18" s="28" t="n">
        <v>250</v>
      </c>
    </row>
    <row r="20" customFormat="false" ht="15" hidden="false" customHeight="false" outlineLevel="0" collapsed="false">
      <c r="A20" s="4" t="s">
        <v>78</v>
      </c>
      <c r="B20" s="29" t="n">
        <f aca="false">COUNT(B7:B18)</f>
        <v>12</v>
      </c>
    </row>
    <row r="21" customFormat="false" ht="15" hidden="false" customHeight="false" outlineLevel="0" collapsed="false">
      <c r="A21" s="4" t="s">
        <v>79</v>
      </c>
      <c r="B21" s="30" t="n">
        <f aca="false">CORREL(B7:B18,C7:C18)</f>
        <v>0.967024457843202</v>
      </c>
    </row>
    <row r="22" customFormat="false" ht="15" hidden="false" customHeight="false" outlineLevel="0" collapsed="false">
      <c r="A22" s="4" t="s">
        <v>80</v>
      </c>
      <c r="B22" s="30" t="n">
        <f aca="false">CORREL(B7:B18,C7:C18)^2</f>
        <v>0.935136302066939</v>
      </c>
    </row>
    <row r="23" customFormat="false" ht="15" hidden="false" customHeight="false" outlineLevel="0" collapsed="false">
      <c r="A23" s="4" t="s">
        <v>81</v>
      </c>
      <c r="B23" s="31" t="n">
        <f aca="false">SLOPE(C7:C18,B7:B18)</f>
        <v>70.0488604583883</v>
      </c>
    </row>
    <row r="24" customFormat="false" ht="15" hidden="false" customHeight="false" outlineLevel="0" collapsed="false">
      <c r="A24" s="4" t="s">
        <v>82</v>
      </c>
      <c r="B24" s="31" t="n">
        <f aca="false">INTERCEPT(C7:C18,B7:B18)</f>
        <v>58.2236651772798</v>
      </c>
    </row>
    <row r="26" customFormat="false" ht="15" hidden="false" customHeight="false" outlineLevel="0" collapsed="false">
      <c r="A26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6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83</v>
      </c>
    </row>
    <row r="3" customFormat="false" ht="15" hidden="false" customHeight="false" outlineLevel="0" collapsed="false">
      <c r="A3" s="3" t="s">
        <v>84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40</v>
      </c>
      <c r="B6" s="8" t="s">
        <v>85</v>
      </c>
    </row>
    <row r="7" customFormat="false" ht="15" hidden="false" customHeight="false" outlineLevel="0" collapsed="false">
      <c r="A7" s="20" t="n">
        <v>2024</v>
      </c>
      <c r="B7" s="26" t="n">
        <v>3800</v>
      </c>
    </row>
    <row r="8" customFormat="false" ht="15" hidden="false" customHeight="false" outlineLevel="0" collapsed="false">
      <c r="A8" s="22" t="n">
        <v>2025</v>
      </c>
      <c r="B8" s="28" t="n">
        <v>4370</v>
      </c>
    </row>
    <row r="10" customFormat="false" ht="15" hidden="false" customHeight="false" outlineLevel="0" collapsed="false">
      <c r="A10" s="4" t="s">
        <v>86</v>
      </c>
      <c r="B10" s="32" t="n">
        <f aca="false">B8-B7</f>
        <v>570</v>
      </c>
    </row>
    <row r="11" customFormat="false" ht="15" hidden="false" customHeight="false" outlineLevel="0" collapsed="false">
      <c r="A11" s="4" t="s">
        <v>87</v>
      </c>
      <c r="B11" s="33" t="n">
        <f aca="false">B8/B7-1</f>
        <v>0.15</v>
      </c>
    </row>
    <row r="12" customFormat="false" ht="15" hidden="false" customHeight="false" outlineLevel="0" collapsed="false">
      <c r="A12" s="4" t="s">
        <v>88</v>
      </c>
      <c r="B12" s="34" t="n">
        <v>3500</v>
      </c>
    </row>
    <row r="13" customFormat="false" ht="15" hidden="false" customHeight="false" outlineLevel="0" collapsed="false">
      <c r="A13" s="4" t="s">
        <v>89</v>
      </c>
      <c r="B13" s="32" t="n">
        <f aca="false">B7-B12</f>
        <v>300</v>
      </c>
    </row>
    <row r="14" customFormat="false" ht="15" hidden="false" customHeight="false" outlineLevel="0" collapsed="false">
      <c r="A14" s="4" t="s">
        <v>90</v>
      </c>
      <c r="B14" s="32" t="n">
        <f aca="false">B8-B12</f>
        <v>870</v>
      </c>
    </row>
    <row r="15" customFormat="false" ht="15" hidden="false" customHeight="false" outlineLevel="0" collapsed="false">
      <c r="A15" s="4" t="s">
        <v>91</v>
      </c>
      <c r="B15" s="33" t="n">
        <f aca="false">B14/B13-1</f>
        <v>1.9</v>
      </c>
    </row>
    <row r="16" customFormat="false" ht="15" hidden="false" customHeight="false" outlineLevel="0" collapsed="false">
      <c r="A16" s="4" t="s">
        <v>92</v>
      </c>
      <c r="B16" s="35" t="n">
        <f aca="false">B15/B11</f>
        <v>12.6666666666667</v>
      </c>
    </row>
    <row r="18" customFormat="false" ht="15" hidden="false" customHeight="false" outlineLevel="0" collapsed="false">
      <c r="A18" s="6" t="s">
        <v>93</v>
      </c>
    </row>
    <row r="19" customFormat="false" ht="15" hidden="false" customHeight="false" outlineLevel="0" collapsed="false">
      <c r="A19" s="6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62"/>
    <col collapsed="false" customWidth="true" hidden="false" outlineLevel="0" max="3" min="3" style="0" width="34"/>
    <col collapsed="false" customWidth="true" hidden="false" outlineLevel="0" max="4" min="4" style="0" width="30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94</v>
      </c>
    </row>
    <row r="3" customFormat="false" ht="15" hidden="false" customHeight="false" outlineLevel="0" collapsed="false">
      <c r="A3" s="3" t="s">
        <v>95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96</v>
      </c>
      <c r="B6" s="8" t="s">
        <v>97</v>
      </c>
      <c r="C6" s="8" t="s">
        <v>98</v>
      </c>
      <c r="D6" s="8" t="s">
        <v>99</v>
      </c>
    </row>
    <row r="7" customFormat="false" ht="31.5" hidden="false" customHeight="true" outlineLevel="0" collapsed="false">
      <c r="A7" s="36" t="n">
        <v>1</v>
      </c>
      <c r="B7" s="37" t="s">
        <v>100</v>
      </c>
      <c r="C7" s="38" t="s">
        <v>101</v>
      </c>
      <c r="D7" s="39"/>
    </row>
    <row r="8" customFormat="false" ht="31.5" hidden="false" customHeight="true" outlineLevel="0" collapsed="false">
      <c r="A8" s="40" t="n">
        <v>2</v>
      </c>
      <c r="B8" s="41" t="s">
        <v>102</v>
      </c>
      <c r="C8" s="42" t="s">
        <v>103</v>
      </c>
      <c r="D8" s="43"/>
    </row>
    <row r="9" customFormat="false" ht="31.5" hidden="false" customHeight="true" outlineLevel="0" collapsed="false">
      <c r="A9" s="36" t="n">
        <v>3</v>
      </c>
      <c r="B9" s="37" t="s">
        <v>104</v>
      </c>
      <c r="C9" s="38" t="s">
        <v>105</v>
      </c>
      <c r="D9" s="39"/>
    </row>
    <row r="10" customFormat="false" ht="31.5" hidden="false" customHeight="true" outlineLevel="0" collapsed="false">
      <c r="A10" s="40" t="n">
        <v>4</v>
      </c>
      <c r="B10" s="41" t="s">
        <v>106</v>
      </c>
      <c r="C10" s="42" t="s">
        <v>107</v>
      </c>
      <c r="D10" s="43"/>
    </row>
    <row r="11" customFormat="false" ht="31.5" hidden="false" customHeight="true" outlineLevel="0" collapsed="false">
      <c r="A11" s="36" t="n">
        <v>5</v>
      </c>
      <c r="B11" s="37" t="s">
        <v>108</v>
      </c>
      <c r="C11" s="38" t="s">
        <v>109</v>
      </c>
      <c r="D11" s="39"/>
    </row>
    <row r="12" customFormat="false" ht="31.5" hidden="false" customHeight="true" outlineLevel="0" collapsed="false">
      <c r="A12" s="40" t="n">
        <v>6</v>
      </c>
      <c r="B12" s="41" t="s">
        <v>110</v>
      </c>
      <c r="C12" s="42" t="s">
        <v>111</v>
      </c>
      <c r="D12" s="43"/>
    </row>
    <row r="13" customFormat="false" ht="31.5" hidden="false" customHeight="true" outlineLevel="0" collapsed="false">
      <c r="A13" s="36" t="n">
        <v>7</v>
      </c>
      <c r="B13" s="37" t="s">
        <v>112</v>
      </c>
      <c r="C13" s="38" t="s">
        <v>113</v>
      </c>
      <c r="D13" s="39"/>
    </row>
    <row r="14" customFormat="false" ht="31.5" hidden="false" customHeight="true" outlineLevel="0" collapsed="false">
      <c r="A14" s="40" t="n">
        <v>8</v>
      </c>
      <c r="B14" s="41" t="s">
        <v>114</v>
      </c>
      <c r="C14" s="42" t="s">
        <v>115</v>
      </c>
      <c r="D14" s="43"/>
    </row>
    <row r="15" customFormat="false" ht="31.5" hidden="false" customHeight="true" outlineLevel="0" collapsed="false">
      <c r="A15" s="36" t="n">
        <v>9</v>
      </c>
      <c r="B15" s="37" t="s">
        <v>116</v>
      </c>
      <c r="C15" s="38" t="s">
        <v>117</v>
      </c>
      <c r="D15" s="39"/>
    </row>
    <row r="16" customFormat="false" ht="31.5" hidden="false" customHeight="true" outlineLevel="0" collapsed="false">
      <c r="A16" s="40" t="n">
        <v>10</v>
      </c>
      <c r="B16" s="41" t="s">
        <v>118</v>
      </c>
      <c r="C16" s="42" t="s">
        <v>119</v>
      </c>
      <c r="D16" s="43"/>
    </row>
    <row r="17" customFormat="false" ht="31.5" hidden="false" customHeight="true" outlineLevel="0" collapsed="false">
      <c r="A17" s="36" t="n">
        <v>11</v>
      </c>
      <c r="B17" s="37" t="s">
        <v>120</v>
      </c>
      <c r="C17" s="38" t="s">
        <v>121</v>
      </c>
      <c r="D17" s="39"/>
    </row>
    <row r="18" customFormat="false" ht="31.5" hidden="false" customHeight="true" outlineLevel="0" collapsed="false">
      <c r="A18" s="40" t="n">
        <v>12</v>
      </c>
      <c r="B18" s="41" t="s">
        <v>122</v>
      </c>
      <c r="C18" s="42" t="s">
        <v>123</v>
      </c>
      <c r="D18" s="43"/>
    </row>
    <row r="20" customFormat="false" ht="15" hidden="false" customHeight="false" outlineLevel="0" collapsed="false">
      <c r="A20" s="6" t="s">
        <v>124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10"/>
  </cols>
  <sheetData>
    <row r="1" customFormat="false" ht="4.5" hidden="false" customHeight="true" outlineLevel="0" collapsed="false">
      <c r="A1" s="1"/>
    </row>
    <row r="2" customFormat="false" ht="19.7" hidden="false" customHeight="false" outlineLevel="0" collapsed="false">
      <c r="A2" s="2" t="s">
        <v>125</v>
      </c>
    </row>
    <row r="3" customFormat="false" ht="15" hidden="false" customHeight="false" outlineLevel="0" collapsed="false">
      <c r="A3" s="3" t="s">
        <v>126</v>
      </c>
    </row>
    <row r="4" customFormat="false" ht="6" hidden="false" customHeight="true" outlineLevel="0" collapsed="false"/>
    <row r="6" customFormat="false" ht="24" hidden="false" customHeight="true" outlineLevel="0" collapsed="false">
      <c r="A6" s="7" t="s">
        <v>96</v>
      </c>
      <c r="B6" s="8" t="s">
        <v>127</v>
      </c>
    </row>
    <row r="7" customFormat="false" ht="45.75" hidden="false" customHeight="true" outlineLevel="0" collapsed="false">
      <c r="A7" s="36" t="n">
        <v>1</v>
      </c>
      <c r="B7" s="37" t="s">
        <v>128</v>
      </c>
    </row>
    <row r="8" customFormat="false" ht="45.75" hidden="false" customHeight="true" outlineLevel="0" collapsed="false">
      <c r="A8" s="40" t="n">
        <v>2</v>
      </c>
      <c r="B8" s="41" t="s">
        <v>129</v>
      </c>
    </row>
    <row r="9" customFormat="false" ht="45.75" hidden="false" customHeight="true" outlineLevel="0" collapsed="false">
      <c r="A9" s="36" t="n">
        <v>3</v>
      </c>
      <c r="B9" s="37" t="s">
        <v>130</v>
      </c>
    </row>
    <row r="10" customFormat="false" ht="45.75" hidden="false" customHeight="true" outlineLevel="0" collapsed="false">
      <c r="A10" s="40" t="n">
        <v>4</v>
      </c>
      <c r="B10" s="41" t="s">
        <v>131</v>
      </c>
    </row>
    <row r="11" customFormat="false" ht="45.75" hidden="false" customHeight="true" outlineLevel="0" collapsed="false">
      <c r="A11" s="36" t="n">
        <v>5</v>
      </c>
      <c r="B11" s="37" t="s">
        <v>132</v>
      </c>
    </row>
    <row r="12" customFormat="false" ht="45.75" hidden="false" customHeight="true" outlineLevel="0" collapsed="false">
      <c r="A12" s="40" t="n">
        <v>6</v>
      </c>
      <c r="B12" s="41" t="s">
        <v>133</v>
      </c>
    </row>
    <row r="13" customFormat="false" ht="45.75" hidden="false" customHeight="true" outlineLevel="0" collapsed="false">
      <c r="A13" s="36" t="n">
        <v>7</v>
      </c>
      <c r="B13" s="37" t="s">
        <v>134</v>
      </c>
    </row>
    <row r="14" customFormat="false" ht="45.75" hidden="false" customHeight="true" outlineLevel="0" collapsed="false">
      <c r="A14" s="40" t="n">
        <v>8</v>
      </c>
      <c r="B14" s="41" t="s">
        <v>135</v>
      </c>
    </row>
    <row r="15" customFormat="false" ht="45.75" hidden="false" customHeight="true" outlineLevel="0" collapsed="false">
      <c r="A15" s="36" t="n">
        <v>9</v>
      </c>
      <c r="B15" s="37" t="s">
        <v>136</v>
      </c>
    </row>
    <row r="16" customFormat="false" ht="45.75" hidden="false" customHeight="true" outlineLevel="0" collapsed="false">
      <c r="A16" s="40" t="n">
        <v>10</v>
      </c>
      <c r="B16" s="41" t="s">
        <v>137</v>
      </c>
    </row>
    <row r="17" customFormat="false" ht="45.75" hidden="false" customHeight="true" outlineLevel="0" collapsed="false">
      <c r="A17" s="36" t="n">
        <v>11</v>
      </c>
      <c r="B17" s="37" t="s">
        <v>138</v>
      </c>
    </row>
    <row r="18" customFormat="false" ht="45.75" hidden="false" customHeight="true" outlineLevel="0" collapsed="false">
      <c r="A18" s="40" t="n">
        <v>12</v>
      </c>
      <c r="B18" s="41" t="s">
        <v>139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2026-09-13T16:45:06Z</dcterms:created>
  <dc:creator>openpyxl</dc:creator>
  <dc:description/>
  <dc:language>en-US</dc:language>
  <cp:lastModifiedBy/>
  <dcterms:modified xsi:type="dcterms:W3CDTF">2026-09-13T16:45:06Z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